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6" activeTab="0"/>
  </bookViews>
  <sheets>
    <sheet name="Расчет под керамогранит" sheetId="1" r:id="rId1"/>
  </sheets>
  <definedNames>
    <definedName name="Excel_BuiltIn_Print_Area_1">'Расчет под керамогранит'!$A$1:$S$76</definedName>
    <definedName name="_xlnm.Print_Area" localSheetId="0">'Расчет под керамогранит'!$A$1:$S$75</definedName>
  </definedNames>
  <calcPr fullCalcOnLoad="1"/>
</workbook>
</file>

<file path=xl/sharedStrings.xml><?xml version="1.0" encoding="utf-8"?>
<sst xmlns="http://schemas.openxmlformats.org/spreadsheetml/2006/main" count="68" uniqueCount="55">
  <si>
    <t>Исх.:</t>
  </si>
  <si>
    <t>Куда:</t>
  </si>
  <si>
    <t>Кому:</t>
  </si>
  <si>
    <t>Факс:</t>
  </si>
  <si>
    <t>Дата:</t>
  </si>
  <si>
    <t>Размеры керамогранита 600*600</t>
  </si>
  <si>
    <t>мм</t>
  </si>
  <si>
    <t>Количество плиток</t>
  </si>
  <si>
    <t>шт</t>
  </si>
  <si>
    <t>Площадь фасада:</t>
  </si>
  <si>
    <t>кв.м.</t>
  </si>
  <si>
    <t>№ п/п</t>
  </si>
  <si>
    <t>НАИМЕНОВАНИЕ</t>
  </si>
  <si>
    <t>Ед. изм.</t>
  </si>
  <si>
    <t>Вес ед., кг</t>
  </si>
  <si>
    <t>Вес всего, кг</t>
  </si>
  <si>
    <t>Кол-во</t>
  </si>
  <si>
    <t xml:space="preserve">Цена в руб. с НДС </t>
  </si>
  <si>
    <t>Сумма</t>
  </si>
  <si>
    <t>Расход</t>
  </si>
  <si>
    <t>ОБЛИЦОВКА</t>
  </si>
  <si>
    <t>Керамогранит 600х600 производство Россия, неполированный</t>
  </si>
  <si>
    <t>м2</t>
  </si>
  <si>
    <t>ОБРЕШЕТКА  ИЗ  ОЦИНКОВАННОГО  МЕТАЛЛА</t>
  </si>
  <si>
    <r>
      <t>«П»</t>
    </r>
    <r>
      <rPr>
        <sz val="18"/>
        <rFont val="Times New Roman"/>
        <family val="1"/>
      </rPr>
      <t>-образный элемент 1,2 мм. 20*22*65 (L=2,3,6 м.)</t>
    </r>
  </si>
  <si>
    <t>п.м.</t>
  </si>
  <si>
    <t>Горизонтальный уголок 1,2 мм.  40*40 (L=2,3,6 м.)</t>
  </si>
  <si>
    <r>
      <t>«Z»</t>
    </r>
    <r>
      <rPr>
        <sz val="18"/>
        <rFont val="Times New Roman"/>
        <family val="1"/>
      </rPr>
      <t xml:space="preserve">-образный элемент 1,2 мм. 20*22*40 (L=2,3,6 м.) </t>
    </r>
  </si>
  <si>
    <t>Кронштейн оцинкованный 2,0мм, 150*50*50* с отв.с 2-мя р/ж</t>
  </si>
  <si>
    <t>Анкерный крепитель 10*100 под ключ (увелич. расп. зона, 6-гр. головой)</t>
  </si>
  <si>
    <t>КРЕПЕЖ</t>
  </si>
  <si>
    <t>Шуруп по металлу 4,2*16</t>
  </si>
  <si>
    <t>Шуруп для м/обрешетки 5,5*19</t>
  </si>
  <si>
    <t>Паронитовая  прокладка  под  анкерный уголок 60х60 мм</t>
  </si>
  <si>
    <t>Кляммер стартовый цинк. окрашенный по каталогу Ral, толщина 1.0 мм</t>
  </si>
  <si>
    <t xml:space="preserve">Кляммер основной цинк. окрашенный по каталогу Ral, толщина 1.0 мм </t>
  </si>
  <si>
    <t>УТЕПЛИТЕЛЬ</t>
  </si>
  <si>
    <t>Утеплитель "Изовер"</t>
  </si>
  <si>
    <t>м3</t>
  </si>
  <si>
    <t>Крепитель для утеплителя длина 160 мм (пластиковый гвоздь)</t>
  </si>
  <si>
    <t>Пленка паропроницаемая ветрогидрозащитная</t>
  </si>
  <si>
    <t>ТРАНСПОРТ</t>
  </si>
  <si>
    <t>Екатеринбург-</t>
  </si>
  <si>
    <t>Вес всех материалов необходимых на ваш фасад:</t>
  </si>
  <si>
    <t>Итого:</t>
  </si>
  <si>
    <t>* - тип анкера зависит от материала ограждающей конструкции</t>
  </si>
  <si>
    <t>Стоимость 1 кв.м. комплекта на весь вент.фасад под ключ</t>
  </si>
  <si>
    <t xml:space="preserve">руб. с НДС </t>
  </si>
  <si>
    <t>Стоимость 1 кв.м. металлообрешетки:</t>
  </si>
  <si>
    <t>Стоимость 1 кв.м. профилей и кронштейнов</t>
  </si>
  <si>
    <t>руб. с НДС</t>
  </si>
  <si>
    <t>ООО Торговый Дом "Урал-К"</t>
  </si>
  <si>
    <r>
      <t xml:space="preserve">Региональный представитель заводов 
</t>
    </r>
    <r>
      <rPr>
        <b/>
        <sz val="28"/>
        <color indexed="57"/>
        <rFont val="Calibri"/>
        <family val="2"/>
      </rPr>
      <t>Уральский ГРАНИТ</t>
    </r>
    <r>
      <rPr>
        <b/>
        <sz val="28"/>
        <color indexed="8"/>
        <rFont val="Calibri"/>
        <family val="2"/>
      </rPr>
      <t xml:space="preserve">  и </t>
    </r>
    <r>
      <rPr>
        <b/>
        <sz val="28"/>
        <color indexed="53"/>
        <rFont val="Calibri"/>
        <family val="2"/>
      </rPr>
      <t>Керамика БУДУЩЕГО</t>
    </r>
    <r>
      <rPr>
        <b/>
        <sz val="28"/>
        <color indexed="8"/>
        <rFont val="Calibri"/>
        <family val="2"/>
      </rPr>
      <t xml:space="preserve"> в  г.Уфа</t>
    </r>
  </si>
  <si>
    <t>450059, РБ, г.Уфа, ул.Рихарда Зорге, д.24. Тел. (347) 229-48-47, 89373531100</t>
  </si>
  <si>
    <t>Записать S фасада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</si>
</sst>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#,##0.000"/>
    <numFmt numFmtId="167" formatCode="#,###.00"/>
    <numFmt numFmtId="168" formatCode="#,##0.0"/>
    <numFmt numFmtId="169" formatCode="_-* #,##0.000_р_._-;\-* #,##0.000_р_._-;_-* \-??_р_._-;_-@_-"/>
    <numFmt numFmtId="170" formatCode="_-* #,##0.0_р_._-;\-* #,##0.0_р_._-;_-* \-??_р_._-;_-@_-"/>
  </numFmts>
  <fonts count="7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b/>
      <sz val="10"/>
      <name val="Tahoma"/>
      <family val="2"/>
    </font>
    <font>
      <sz val="28"/>
      <color indexed="8"/>
      <name val="Calibri"/>
      <family val="2"/>
    </font>
    <font>
      <b/>
      <sz val="28"/>
      <name val="Tahoma"/>
      <family val="2"/>
    </font>
    <font>
      <sz val="28"/>
      <name val="Arial"/>
      <family val="2"/>
    </font>
    <font>
      <b/>
      <sz val="44"/>
      <name val="Times New Roman"/>
      <family val="1"/>
    </font>
    <font>
      <sz val="28"/>
      <color indexed="8"/>
      <name val="Times New Roman"/>
      <family val="1"/>
    </font>
    <font>
      <sz val="22"/>
      <color indexed="8"/>
      <name val="Calibri"/>
      <family val="2"/>
    </font>
    <font>
      <sz val="22"/>
      <name val="Arial"/>
      <family val="2"/>
    </font>
    <font>
      <b/>
      <i/>
      <sz val="22"/>
      <name val="Times New Roman"/>
      <family val="1"/>
    </font>
    <font>
      <b/>
      <i/>
      <u val="single"/>
      <sz val="72"/>
      <color indexed="25"/>
      <name val="Monotype Corsiva"/>
      <family val="4"/>
    </font>
    <font>
      <b/>
      <i/>
      <u val="single"/>
      <sz val="72"/>
      <color indexed="63"/>
      <name val="Monotype Corsiva"/>
      <family val="4"/>
    </font>
    <font>
      <b/>
      <i/>
      <u val="single"/>
      <sz val="72"/>
      <color indexed="25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3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4"/>
      <color indexed="12"/>
      <name val="Times New Roman"/>
      <family val="1"/>
    </font>
    <font>
      <b/>
      <sz val="28"/>
      <color indexed="8"/>
      <name val="Calibri"/>
      <family val="2"/>
    </font>
    <font>
      <sz val="18"/>
      <color indexed="8"/>
      <name val="Calibri"/>
      <family val="2"/>
    </font>
    <font>
      <b/>
      <sz val="28"/>
      <color indexed="57"/>
      <name val="Calibri"/>
      <family val="2"/>
    </font>
    <font>
      <b/>
      <sz val="28"/>
      <color indexed="53"/>
      <name val="Calibri"/>
      <family val="2"/>
    </font>
    <font>
      <b/>
      <sz val="24"/>
      <color indexed="37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2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 applyNumberFormat="0" applyFill="0" applyBorder="0">
      <alignment horizontal="left" vertical="center" wrapText="1"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6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34" borderId="11" xfId="0" applyFont="1" applyFill="1" applyBorder="1" applyAlignment="1">
      <alignment horizontal="right" vertical="center" wrapText="1"/>
    </xf>
    <xf numFmtId="0" fontId="26" fillId="34" borderId="12" xfId="0" applyFont="1" applyFill="1" applyBorder="1" applyAlignment="1">
      <alignment horizontal="right" vertical="center" wrapText="1"/>
    </xf>
    <xf numFmtId="49" fontId="20" fillId="0" borderId="0" xfId="0" applyNumberFormat="1" applyFont="1" applyBorder="1" applyAlignment="1">
      <alignment textRotation="90"/>
    </xf>
    <xf numFmtId="4" fontId="26" fillId="35" borderId="13" xfId="0" applyNumberFormat="1" applyFont="1" applyFill="1" applyBorder="1" applyAlignment="1">
      <alignment horizontal="right" vertical="top" wrapText="1"/>
    </xf>
    <xf numFmtId="4" fontId="26" fillId="35" borderId="14" xfId="0" applyNumberFormat="1" applyFont="1" applyFill="1" applyBorder="1" applyAlignment="1">
      <alignment horizontal="right" vertical="top" wrapText="1"/>
    </xf>
    <xf numFmtId="4" fontId="26" fillId="35" borderId="15" xfId="0" applyNumberFormat="1" applyFont="1" applyFill="1" applyBorder="1" applyAlignment="1">
      <alignment horizontal="right" vertical="top" wrapText="1"/>
    </xf>
    <xf numFmtId="0" fontId="26" fillId="34" borderId="12" xfId="0" applyFont="1" applyFill="1" applyBorder="1" applyAlignment="1">
      <alignment horizontal="right"/>
    </xf>
    <xf numFmtId="0" fontId="26" fillId="0" borderId="16" xfId="0" applyFont="1" applyBorder="1" applyAlignment="1">
      <alignment vertical="top" wrapText="1"/>
    </xf>
    <xf numFmtId="4" fontId="26" fillId="34" borderId="12" xfId="0" applyNumberFormat="1" applyFont="1" applyFill="1" applyBorder="1" applyAlignment="1">
      <alignment horizontal="right" vertical="center" wrapText="1"/>
    </xf>
    <xf numFmtId="167" fontId="27" fillId="0" borderId="0" xfId="0" applyNumberFormat="1" applyFont="1" applyBorder="1" applyAlignment="1">
      <alignment/>
    </xf>
    <xf numFmtId="4" fontId="18" fillId="35" borderId="14" xfId="0" applyNumberFormat="1" applyFont="1" applyFill="1" applyBorder="1" applyAlignment="1">
      <alignment horizontal="right" vertical="top" wrapText="1"/>
    </xf>
    <xf numFmtId="4" fontId="18" fillId="35" borderId="15" xfId="0" applyNumberFormat="1" applyFont="1" applyFill="1" applyBorder="1" applyAlignment="1">
      <alignment horizontal="right" vertical="top" wrapText="1"/>
    </xf>
    <xf numFmtId="4" fontId="26" fillId="34" borderId="12" xfId="0" applyNumberFormat="1" applyFont="1" applyFill="1" applyBorder="1" applyAlignment="1">
      <alignment horizontal="right" vertical="top" wrapText="1"/>
    </xf>
    <xf numFmtId="49" fontId="20" fillId="36" borderId="17" xfId="0" applyNumberFormat="1" applyFont="1" applyFill="1" applyBorder="1" applyAlignment="1">
      <alignment horizontal="center" textRotation="90"/>
    </xf>
    <xf numFmtId="0" fontId="18" fillId="0" borderId="18" xfId="0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 horizontal="right" vertical="top" wrapText="1"/>
    </xf>
    <xf numFmtId="4" fontId="18" fillId="0" borderId="19" xfId="0" applyNumberFormat="1" applyFont="1" applyBorder="1" applyAlignment="1">
      <alignment horizontal="right" vertical="top" wrapText="1"/>
    </xf>
    <xf numFmtId="4" fontId="18" fillId="0" borderId="20" xfId="0" applyNumberFormat="1" applyFont="1" applyBorder="1" applyAlignment="1">
      <alignment horizontal="right" vertical="top" wrapText="1"/>
    </xf>
    <xf numFmtId="0" fontId="26" fillId="36" borderId="21" xfId="0" applyFont="1" applyFill="1" applyBorder="1" applyAlignment="1">
      <alignment horizontal="right" vertical="center"/>
    </xf>
    <xf numFmtId="0" fontId="18" fillId="0" borderId="22" xfId="0" applyFont="1" applyBorder="1" applyAlignment="1">
      <alignment horizontal="center" vertical="top" wrapText="1"/>
    </xf>
    <xf numFmtId="4" fontId="18" fillId="0" borderId="23" xfId="0" applyNumberFormat="1" applyFont="1" applyBorder="1" applyAlignment="1">
      <alignment horizontal="right" vertical="top" wrapText="1"/>
    </xf>
    <xf numFmtId="0" fontId="26" fillId="0" borderId="24" xfId="0" applyFont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3" fontId="18" fillId="0" borderId="25" xfId="0" applyNumberFormat="1" applyFont="1" applyBorder="1" applyAlignment="1">
      <alignment horizontal="right" vertical="top" wrapText="1"/>
    </xf>
    <xf numFmtId="4" fontId="18" fillId="0" borderId="26" xfId="0" applyNumberFormat="1" applyFont="1" applyBorder="1" applyAlignment="1">
      <alignment horizontal="right" vertical="top" wrapText="1"/>
    </xf>
    <xf numFmtId="4" fontId="18" fillId="0" borderId="27" xfId="0" applyNumberFormat="1" applyFont="1" applyBorder="1" applyAlignment="1">
      <alignment horizontal="right" vertical="top" wrapText="1"/>
    </xf>
    <xf numFmtId="4" fontId="18" fillId="0" borderId="19" xfId="0" applyNumberFormat="1" applyFont="1" applyFill="1" applyBorder="1" applyAlignment="1">
      <alignment horizontal="right" vertical="top" wrapText="1"/>
    </xf>
    <xf numFmtId="4" fontId="18" fillId="0" borderId="25" xfId="0" applyNumberFormat="1" applyFont="1" applyFill="1" applyBorder="1" applyAlignment="1">
      <alignment horizontal="right" vertical="top" wrapText="1"/>
    </xf>
    <xf numFmtId="4" fontId="18" fillId="0" borderId="23" xfId="0" applyNumberFormat="1" applyFont="1" applyFill="1" applyBorder="1" applyAlignment="1">
      <alignment horizontal="right" vertical="top" wrapText="1"/>
    </xf>
    <xf numFmtId="4" fontId="18" fillId="0" borderId="26" xfId="0" applyNumberFormat="1" applyFont="1" applyFill="1" applyBorder="1" applyAlignment="1">
      <alignment horizontal="right" vertical="top" wrapText="1"/>
    </xf>
    <xf numFmtId="4" fontId="26" fillId="34" borderId="28" xfId="0" applyNumberFormat="1" applyFont="1" applyFill="1" applyBorder="1" applyAlignment="1">
      <alignment horizontal="right" vertical="top" wrapText="1"/>
    </xf>
    <xf numFmtId="0" fontId="26" fillId="35" borderId="13" xfId="0" applyFont="1" applyFill="1" applyBorder="1" applyAlignment="1">
      <alignment vertical="top" wrapText="1"/>
    </xf>
    <xf numFmtId="0" fontId="18" fillId="35" borderId="14" xfId="0" applyFont="1" applyFill="1" applyBorder="1" applyAlignment="1">
      <alignment vertical="top" wrapText="1"/>
    </xf>
    <xf numFmtId="164" fontId="18" fillId="35" borderId="14" xfId="60" applyFont="1" applyFill="1" applyBorder="1" applyAlignment="1" applyProtection="1">
      <alignment horizontal="right" vertical="top" wrapText="1"/>
      <protection/>
    </xf>
    <xf numFmtId="4" fontId="26" fillId="34" borderId="0" xfId="0" applyNumberFormat="1" applyFont="1" applyFill="1" applyBorder="1" applyAlignment="1">
      <alignment horizontal="right" vertical="top" wrapText="1"/>
    </xf>
    <xf numFmtId="0" fontId="26" fillId="36" borderId="0" xfId="0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right" vertical="top" wrapText="1"/>
    </xf>
    <xf numFmtId="0" fontId="26" fillId="0" borderId="30" xfId="0" applyFont="1" applyFill="1" applyBorder="1" applyAlignment="1">
      <alignment vertical="top" wrapText="1"/>
    </xf>
    <xf numFmtId="0" fontId="26" fillId="0" borderId="31" xfId="0" applyFont="1" applyFill="1" applyBorder="1" applyAlignment="1">
      <alignment vertical="top" wrapText="1"/>
    </xf>
    <xf numFmtId="3" fontId="18" fillId="35" borderId="14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4" fontId="16" fillId="0" borderId="0" xfId="0" applyNumberFormat="1" applyFont="1" applyBorder="1" applyAlignment="1">
      <alignment horizontal="center" vertical="top" wrapText="1"/>
    </xf>
    <xf numFmtId="4" fontId="17" fillId="0" borderId="15" xfId="0" applyNumberFormat="1" applyFont="1" applyBorder="1" applyAlignment="1">
      <alignment horizontal="center" vertical="top" wrapText="1"/>
    </xf>
    <xf numFmtId="0" fontId="24" fillId="0" borderId="32" xfId="0" applyFont="1" applyFill="1" applyBorder="1" applyAlignment="1">
      <alignment vertical="top" wrapText="1"/>
    </xf>
    <xf numFmtId="0" fontId="24" fillId="0" borderId="32" xfId="0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right" vertical="top" wrapText="1"/>
    </xf>
    <xf numFmtId="0" fontId="21" fillId="0" borderId="0" xfId="0" applyFont="1" applyBorder="1" applyAlignment="1">
      <alignment horizontal="left"/>
    </xf>
    <xf numFmtId="4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4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left"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0" xfId="0" applyFont="1" applyBorder="1" applyAlignment="1">
      <alignment/>
    </xf>
    <xf numFmtId="165" fontId="33" fillId="0" borderId="18" xfId="60" applyNumberFormat="1" applyFont="1" applyBorder="1" applyAlignment="1">
      <alignment horizontal="center" vertical="top" wrapText="1"/>
    </xf>
    <xf numFmtId="0" fontId="17" fillId="35" borderId="14" xfId="0" applyFont="1" applyFill="1" applyBorder="1" applyAlignment="1">
      <alignment horizontal="center" vertical="top" wrapText="1"/>
    </xf>
    <xf numFmtId="0" fontId="18" fillId="0" borderId="18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/>
    </xf>
    <xf numFmtId="0" fontId="17" fillId="0" borderId="33" xfId="0" applyFont="1" applyFill="1" applyBorder="1" applyAlignment="1">
      <alignment horizontal="left" vertical="top" wrapText="1"/>
    </xf>
    <xf numFmtId="167" fontId="17" fillId="0" borderId="33" xfId="0" applyNumberFormat="1" applyFont="1" applyBorder="1" applyAlignment="1">
      <alignment horizontal="left" vertical="top" wrapText="1" indent="2"/>
    </xf>
    <xf numFmtId="0" fontId="24" fillId="0" borderId="32" xfId="0" applyFont="1" applyFill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center" vertical="center"/>
    </xf>
    <xf numFmtId="165" fontId="33" fillId="0" borderId="21" xfId="6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right" vertical="center" wrapText="1"/>
    </xf>
    <xf numFmtId="0" fontId="17" fillId="0" borderId="34" xfId="0" applyFont="1" applyBorder="1" applyAlignment="1">
      <alignment horizontal="left" vertical="top" wrapText="1"/>
    </xf>
    <xf numFmtId="0" fontId="26" fillId="0" borderId="16" xfId="0" applyFont="1" applyBorder="1" applyAlignment="1">
      <alignment vertical="top" wrapText="1"/>
    </xf>
    <xf numFmtId="0" fontId="18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/>
    </xf>
    <xf numFmtId="4" fontId="23" fillId="0" borderId="10" xfId="0" applyNumberFormat="1" applyFont="1" applyBorder="1" applyAlignment="1">
      <alignment horizontal="center"/>
    </xf>
    <xf numFmtId="0" fontId="36" fillId="37" borderId="35" xfId="0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0" fontId="36" fillId="37" borderId="25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24" fillId="0" borderId="15" xfId="0" applyFont="1" applyBorder="1" applyAlignment="1">
      <alignment horizontal="center" vertical="center" wrapText="1"/>
    </xf>
    <xf numFmtId="165" fontId="17" fillId="0" borderId="0" xfId="60" applyNumberFormat="1" applyFont="1" applyFill="1" applyBorder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2" fillId="0" borderId="0" xfId="0" applyFont="1" applyAlignment="1">
      <alignment/>
    </xf>
  </cellXfs>
  <cellStyles count="51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219075</xdr:rowOff>
    </xdr:from>
    <xdr:to>
      <xdr:col>5</xdr:col>
      <xdr:colOff>209550</xdr:colOff>
      <xdr:row>5</xdr:row>
      <xdr:rowOff>295275</xdr:rowOff>
    </xdr:to>
    <xdr:pic>
      <xdr:nvPicPr>
        <xdr:cNvPr id="1" name="Picture 4" descr="лого С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9075"/>
          <a:ext cx="29241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295275</xdr:colOff>
      <xdr:row>0</xdr:row>
      <xdr:rowOff>219075</xdr:rowOff>
    </xdr:from>
    <xdr:to>
      <xdr:col>18</xdr:col>
      <xdr:colOff>1371600</xdr:colOff>
      <xdr:row>5</xdr:row>
      <xdr:rowOff>504825</xdr:rowOff>
    </xdr:to>
    <xdr:pic>
      <xdr:nvPicPr>
        <xdr:cNvPr id="2" name="Picture 5" descr="дого У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34925" y="219075"/>
          <a:ext cx="2314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W75"/>
  <sheetViews>
    <sheetView tabSelected="1" view="pageBreakPreview" zoomScale="55" zoomScaleSheetLayoutView="55" zoomScalePageLayoutView="0" workbookViewId="0" topLeftCell="A1">
      <selection activeCell="G6" sqref="G6:Q6"/>
    </sheetView>
  </sheetViews>
  <sheetFormatPr defaultColWidth="9.00390625" defaultRowHeight="15"/>
  <cols>
    <col min="1" max="1" width="7.28125" style="1" customWidth="1"/>
    <col min="2" max="3" width="9.00390625" style="1" customWidth="1"/>
    <col min="4" max="4" width="10.00390625" style="1" customWidth="1"/>
    <col min="5" max="5" width="9.00390625" style="1" customWidth="1"/>
    <col min="6" max="6" width="8.7109375" style="1" customWidth="1"/>
    <col min="7" max="9" width="9.00390625" style="1" customWidth="1"/>
    <col min="10" max="10" width="21.28125" style="1" customWidth="1"/>
    <col min="11" max="11" width="9.00390625" style="1" customWidth="1"/>
    <col min="12" max="12" width="3.8515625" style="1" customWidth="1"/>
    <col min="13" max="13" width="4.8515625" style="1" customWidth="1"/>
    <col min="14" max="14" width="11.00390625" style="1" customWidth="1"/>
    <col min="15" max="17" width="18.8515625" style="1" customWidth="1"/>
    <col min="18" max="18" width="18.57421875" style="1" customWidth="1"/>
    <col min="19" max="19" width="27.421875" style="1" customWidth="1"/>
    <col min="20" max="20" width="10.7109375" style="1" customWidth="1"/>
    <col min="21" max="21" width="9.7109375" style="1" customWidth="1"/>
    <col min="22" max="22" width="9.00390625" style="1" customWidth="1"/>
    <col min="23" max="23" width="6.57421875" style="1" customWidth="1"/>
    <col min="24" max="16384" width="9.00390625" style="1" customWidth="1"/>
  </cols>
  <sheetData>
    <row r="1" spans="1:16" ht="19.5" customHeight="1">
      <c r="A1"/>
      <c r="B1" s="2"/>
      <c r="C1" s="2"/>
      <c r="D1" s="2"/>
      <c r="E1" s="2"/>
      <c r="F1" s="2"/>
      <c r="G1"/>
      <c r="H1"/>
      <c r="I1"/>
      <c r="J1"/>
      <c r="K1"/>
      <c r="L1"/>
      <c r="M1"/>
      <c r="N1"/>
      <c r="O1"/>
      <c r="P1"/>
    </row>
    <row r="2" spans="1:19" s="7" customFormat="1" ht="48" customHeight="1">
      <c r="A2" s="3"/>
      <c r="B2" s="4"/>
      <c r="C2" s="4"/>
      <c r="D2" s="4"/>
      <c r="E2" s="4"/>
      <c r="F2" s="4"/>
      <c r="G2" s="126" t="s">
        <v>51</v>
      </c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5"/>
      <c r="S2" s="6"/>
    </row>
    <row r="3" spans="1:19" ht="27.75" customHeight="1">
      <c r="A3"/>
      <c r="B3" s="2"/>
      <c r="C3" s="2"/>
      <c r="D3" s="2"/>
      <c r="E3" s="2"/>
      <c r="F3" s="2"/>
      <c r="G3" s="127" t="s">
        <v>53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9"/>
      <c r="S3" s="10"/>
    </row>
    <row r="4" spans="1:19" ht="27.75" customHeight="1">
      <c r="A4"/>
      <c r="B4" s="2"/>
      <c r="C4" s="2"/>
      <c r="D4" s="2"/>
      <c r="E4" s="2"/>
      <c r="F4" s="2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9"/>
      <c r="S4" s="10"/>
    </row>
    <row r="5" spans="1:19" ht="27.75" customHeight="1">
      <c r="A5"/>
      <c r="B5" s="2"/>
      <c r="C5" s="2"/>
      <c r="D5" s="2"/>
      <c r="E5" s="2"/>
      <c r="F5" s="2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9"/>
      <c r="S5" s="10"/>
    </row>
    <row r="6" spans="1:19" ht="66" customHeight="1">
      <c r="A6"/>
      <c r="B6" s="2"/>
      <c r="C6" s="2"/>
      <c r="D6" s="2"/>
      <c r="E6" s="2"/>
      <c r="F6" s="2"/>
      <c r="G6" s="128" t="s">
        <v>52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9"/>
      <c r="S6" s="10"/>
    </row>
    <row r="7" spans="1:19" ht="27.75" customHeight="1">
      <c r="A7" s="11"/>
      <c r="B7" s="2"/>
      <c r="C7" s="2"/>
      <c r="D7" s="2"/>
      <c r="E7" s="2"/>
      <c r="F7" s="2"/>
      <c r="G7"/>
      <c r="H7"/>
      <c r="I7"/>
      <c r="J7"/>
      <c r="K7"/>
      <c r="L7"/>
      <c r="M7" s="8"/>
      <c r="N7" s="8"/>
      <c r="O7" s="9"/>
      <c r="P7" s="9"/>
      <c r="Q7" s="9"/>
      <c r="R7" s="9"/>
      <c r="S7" s="10"/>
    </row>
    <row r="8" spans="1:19" ht="5.25" customHeight="1">
      <c r="A8" s="12"/>
      <c r="B8" s="13"/>
      <c r="C8" s="13"/>
      <c r="D8" s="13"/>
      <c r="E8" s="13"/>
      <c r="F8" s="13"/>
      <c r="G8" s="14"/>
      <c r="H8" s="14"/>
      <c r="I8" s="14"/>
      <c r="J8" s="14"/>
      <c r="K8" s="14"/>
      <c r="L8" s="14"/>
      <c r="M8" s="15"/>
      <c r="N8" s="15"/>
      <c r="O8" s="16"/>
      <c r="P8" s="16"/>
      <c r="Q8" s="16"/>
      <c r="R8" s="16"/>
      <c r="S8" s="17"/>
    </row>
    <row r="9" spans="2:7" ht="19.5" customHeight="1">
      <c r="B9" s="18"/>
      <c r="C9" s="19"/>
      <c r="D9" s="19"/>
      <c r="E9" s="19"/>
      <c r="F9" s="19"/>
      <c r="G9" s="19"/>
    </row>
    <row r="10" spans="2:23" ht="21.75" customHeight="1">
      <c r="B10" s="20" t="s">
        <v>0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W10" s="21"/>
    </row>
    <row r="11" spans="2:23" ht="21.75" customHeight="1">
      <c r="B11" s="20" t="s">
        <v>1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W11" s="22"/>
    </row>
    <row r="12" spans="2:23" ht="21.75" customHeight="1">
      <c r="B12" s="20" t="s">
        <v>2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W12" s="22"/>
    </row>
    <row r="13" spans="2:23" ht="21.75" customHeight="1">
      <c r="B13" s="20" t="s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W13" s="22"/>
    </row>
    <row r="14" spans="2:23" ht="21.75" customHeight="1">
      <c r="B14" s="20" t="s">
        <v>4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W14" s="22"/>
    </row>
    <row r="15" spans="2:23" ht="21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W15" s="22"/>
    </row>
    <row r="16" spans="2:23" ht="21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W16" s="22"/>
    </row>
    <row r="17" spans="2:7" ht="19.5" customHeight="1">
      <c r="B17" s="18"/>
      <c r="C17" s="19"/>
      <c r="D17" s="19"/>
      <c r="E17" s="19"/>
      <c r="F17" s="19"/>
      <c r="G17" s="19"/>
    </row>
    <row r="18" spans="1:18" ht="27" customHeight="1">
      <c r="A18" s="25"/>
      <c r="C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27" customHeight="1">
      <c r="A19" s="25"/>
      <c r="B19" s="20" t="s">
        <v>5</v>
      </c>
      <c r="C19" s="24"/>
      <c r="D19" s="26"/>
      <c r="E19" s="24"/>
      <c r="F19" s="24"/>
      <c r="G19" s="24"/>
      <c r="H19" s="20" t="s">
        <v>6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27" customHeight="1">
      <c r="A20" s="25"/>
      <c r="B20" s="20" t="s">
        <v>7</v>
      </c>
      <c r="C20" s="24"/>
      <c r="D20" s="26"/>
      <c r="E20" s="24"/>
      <c r="F20" s="125">
        <f>F21/0.36</f>
        <v>277.77777777777777</v>
      </c>
      <c r="G20" s="125"/>
      <c r="H20" s="20" t="s">
        <v>8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2:18" ht="23.25" customHeight="1">
      <c r="B21" s="116" t="s">
        <v>9</v>
      </c>
      <c r="C21" s="116"/>
      <c r="D21" s="116"/>
      <c r="E21" s="116"/>
      <c r="F21" s="117">
        <f>U23</f>
        <v>100</v>
      </c>
      <c r="G21" s="117"/>
      <c r="H21" s="27" t="s">
        <v>10</v>
      </c>
      <c r="I21" s="28"/>
      <c r="J21" s="29"/>
      <c r="K21" s="29"/>
      <c r="L21" s="29"/>
      <c r="M21" s="29"/>
      <c r="N21" s="29"/>
      <c r="O21" s="29"/>
      <c r="P21" s="29"/>
      <c r="Q21" s="29"/>
      <c r="R21" s="29"/>
    </row>
    <row r="22" spans="1:21" ht="19.5" customHeight="1" thickBot="1">
      <c r="A22" s="122" t="s">
        <v>11</v>
      </c>
      <c r="B22" s="124" t="s">
        <v>12</v>
      </c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2" t="s">
        <v>13</v>
      </c>
      <c r="O22" s="122" t="s">
        <v>14</v>
      </c>
      <c r="P22" s="122" t="s">
        <v>15</v>
      </c>
      <c r="Q22" s="122" t="s">
        <v>16</v>
      </c>
      <c r="R22" s="122" t="s">
        <v>17</v>
      </c>
      <c r="S22" s="122" t="s">
        <v>18</v>
      </c>
      <c r="T22" s="30" t="s">
        <v>19</v>
      </c>
      <c r="U22" s="130" t="s">
        <v>54</v>
      </c>
    </row>
    <row r="23" spans="1:22" ht="19.5" customHeight="1" thickBot="1">
      <c r="A23" s="122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2"/>
      <c r="O23" s="122"/>
      <c r="P23" s="122"/>
      <c r="Q23" s="122"/>
      <c r="R23" s="122"/>
      <c r="S23" s="122"/>
      <c r="T23" s="31"/>
      <c r="U23" s="118">
        <v>100</v>
      </c>
      <c r="V23" s="119"/>
    </row>
    <row r="24" spans="1:22" ht="22.5" customHeight="1" thickBot="1">
      <c r="A24" s="122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2"/>
      <c r="O24" s="122"/>
      <c r="P24" s="122"/>
      <c r="Q24" s="122"/>
      <c r="R24" s="122"/>
      <c r="S24" s="122"/>
      <c r="T24" s="31"/>
      <c r="U24" s="120"/>
      <c r="V24" s="121"/>
    </row>
    <row r="25" spans="1:21" ht="23.25" thickBot="1">
      <c r="A25" s="33"/>
      <c r="B25" s="96" t="s">
        <v>20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34"/>
      <c r="O25" s="34"/>
      <c r="P25" s="34"/>
      <c r="Q25" s="34"/>
      <c r="R25" s="34"/>
      <c r="S25" s="35"/>
      <c r="T25" s="36"/>
      <c r="U25" s="32"/>
    </row>
    <row r="26" spans="1:21" ht="22.5" customHeight="1">
      <c r="A26" s="114">
        <v>1</v>
      </c>
      <c r="B26" s="115" t="s">
        <v>21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0" t="s">
        <v>22</v>
      </c>
      <c r="O26" s="110">
        <v>25</v>
      </c>
      <c r="P26" s="111">
        <f>Q26*O26</f>
        <v>2627.9999999999995</v>
      </c>
      <c r="Q26" s="112">
        <f>CEILING($U$23*T26*$T$27,U26)</f>
        <v>105.11999999999999</v>
      </c>
      <c r="R26" s="107"/>
      <c r="S26" s="108">
        <f>Q26*R26</f>
        <v>0</v>
      </c>
      <c r="T26" s="38">
        <v>1</v>
      </c>
      <c r="U26" s="39">
        <v>1.44</v>
      </c>
    </row>
    <row r="27" spans="1:21" ht="14.2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0"/>
      <c r="O27" s="110"/>
      <c r="P27" s="111"/>
      <c r="Q27" s="112"/>
      <c r="R27" s="107"/>
      <c r="S27" s="108"/>
      <c r="T27" s="38">
        <v>1.05</v>
      </c>
      <c r="U27"/>
    </row>
    <row r="28" spans="1:21" ht="23.25">
      <c r="A28" s="33"/>
      <c r="B28" s="96" t="s">
        <v>23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40"/>
      <c r="O28" s="40"/>
      <c r="P28" s="40"/>
      <c r="Q28" s="40"/>
      <c r="R28" s="40"/>
      <c r="S28" s="41"/>
      <c r="T28" s="42"/>
      <c r="U28" s="43"/>
    </row>
    <row r="29" spans="1:21" ht="23.25">
      <c r="A29" s="37">
        <v>2</v>
      </c>
      <c r="B29" s="109" t="s">
        <v>24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44" t="s">
        <v>25</v>
      </c>
      <c r="O29" s="44">
        <v>1.13</v>
      </c>
      <c r="P29" s="95">
        <f>O29*Q29</f>
        <v>203.39999999999998</v>
      </c>
      <c r="Q29" s="45">
        <f>CEILING($U$23*T29*$T$26,U29)</f>
        <v>180</v>
      </c>
      <c r="R29" s="46">
        <v>105</v>
      </c>
      <c r="S29" s="47">
        <f>Q29*R29</f>
        <v>18900</v>
      </c>
      <c r="T29" s="42">
        <v>1.8</v>
      </c>
      <c r="U29" s="48">
        <v>3</v>
      </c>
    </row>
    <row r="30" spans="1:21" ht="23.25">
      <c r="A30" s="37">
        <v>3</v>
      </c>
      <c r="B30" s="104" t="s">
        <v>26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49" t="s">
        <v>25</v>
      </c>
      <c r="O30" s="49">
        <v>0.74</v>
      </c>
      <c r="P30" s="95">
        <f>O30*Q30</f>
        <v>133.2</v>
      </c>
      <c r="Q30" s="45">
        <f>CEILING($U$23*T30*$T$26,U30)</f>
        <v>180</v>
      </c>
      <c r="R30" s="50">
        <v>65</v>
      </c>
      <c r="S30" s="47">
        <f>Q30*R30</f>
        <v>11700</v>
      </c>
      <c r="T30" s="42">
        <v>1.8</v>
      </c>
      <c r="U30" s="48">
        <v>3</v>
      </c>
    </row>
    <row r="31" spans="1:21" ht="23.25">
      <c r="A31" s="37">
        <v>4</v>
      </c>
      <c r="B31" s="113" t="s">
        <v>27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49" t="s">
        <v>25</v>
      </c>
      <c r="O31" s="49">
        <v>0.74</v>
      </c>
      <c r="P31" s="95">
        <f>O31*Q31</f>
        <v>15.54</v>
      </c>
      <c r="Q31" s="45">
        <f>CEILING($U$23*T31*$T$26,U31)</f>
        <v>21</v>
      </c>
      <c r="R31" s="50">
        <v>65</v>
      </c>
      <c r="S31" s="47">
        <f>Q31*R31</f>
        <v>1365</v>
      </c>
      <c r="T31" s="42">
        <v>0.2</v>
      </c>
      <c r="U31" s="48">
        <v>3</v>
      </c>
    </row>
    <row r="32" spans="1:21" ht="23.25">
      <c r="A32" s="37">
        <v>5</v>
      </c>
      <c r="B32" s="104" t="s">
        <v>28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49" t="s">
        <v>8</v>
      </c>
      <c r="O32" s="49">
        <v>0.15</v>
      </c>
      <c r="P32" s="95">
        <f>O32*Q32</f>
        <v>45</v>
      </c>
      <c r="Q32" s="45">
        <f>CEILING($U$23*T32*$T$26,U32)</f>
        <v>300</v>
      </c>
      <c r="R32" s="50">
        <v>21</v>
      </c>
      <c r="S32" s="47">
        <f>Q32*R32</f>
        <v>6300</v>
      </c>
      <c r="T32" s="42">
        <v>3</v>
      </c>
      <c r="U32" s="48">
        <v>10</v>
      </c>
    </row>
    <row r="33" spans="1:21" ht="23.25">
      <c r="A33" s="51">
        <v>6</v>
      </c>
      <c r="B33" s="105" t="s">
        <v>29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52" t="s">
        <v>8</v>
      </c>
      <c r="O33" s="52">
        <v>0.012</v>
      </c>
      <c r="P33" s="95">
        <f>O33*Q33</f>
        <v>3.6</v>
      </c>
      <c r="Q33" s="53">
        <f>CEILING($U$23*T33*$T$26,U33)</f>
        <v>300</v>
      </c>
      <c r="R33" s="54">
        <v>15</v>
      </c>
      <c r="S33" s="55">
        <f>Q33*R33</f>
        <v>4500</v>
      </c>
      <c r="T33" s="42">
        <v>3</v>
      </c>
      <c r="U33" s="48">
        <v>10</v>
      </c>
    </row>
    <row r="34" spans="1:21" ht="23.25">
      <c r="A34" s="33"/>
      <c r="B34" s="96" t="s">
        <v>30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40"/>
      <c r="O34" s="40"/>
      <c r="P34" s="40"/>
      <c r="Q34" s="40"/>
      <c r="R34" s="40"/>
      <c r="S34" s="41"/>
      <c r="T34" s="42"/>
      <c r="U34" s="48"/>
    </row>
    <row r="35" spans="1:21" ht="23.25">
      <c r="A35" s="37">
        <v>7</v>
      </c>
      <c r="B35" s="106" t="s">
        <v>31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44" t="s">
        <v>8</v>
      </c>
      <c r="O35" s="44">
        <v>0.002</v>
      </c>
      <c r="P35" s="95">
        <f>O35*Q35</f>
        <v>2.2</v>
      </c>
      <c r="Q35" s="45">
        <f>CEILING($U$23*T35*$T$26,U35)</f>
        <v>1100</v>
      </c>
      <c r="R35" s="56">
        <v>1</v>
      </c>
      <c r="S35" s="47">
        <f>Q35*R35</f>
        <v>1100</v>
      </c>
      <c r="T35" s="42">
        <v>10.1</v>
      </c>
      <c r="U35" s="48">
        <v>100</v>
      </c>
    </row>
    <row r="36" spans="1:21" ht="23.25">
      <c r="A36" s="37">
        <v>8</v>
      </c>
      <c r="B36" s="104" t="s">
        <v>32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49" t="s">
        <v>8</v>
      </c>
      <c r="O36" s="49">
        <v>0.004</v>
      </c>
      <c r="P36" s="95">
        <f>O36*Q36</f>
        <v>4.8</v>
      </c>
      <c r="Q36" s="45">
        <f>CEILING($U$23*T36*$T$26,U36)</f>
        <v>1200</v>
      </c>
      <c r="R36" s="57">
        <v>1.2</v>
      </c>
      <c r="S36" s="47">
        <f>Q36*R36</f>
        <v>1440</v>
      </c>
      <c r="T36" s="42">
        <v>11.1</v>
      </c>
      <c r="U36" s="48">
        <v>100</v>
      </c>
    </row>
    <row r="37" spans="1:21" ht="23.25">
      <c r="A37" s="37">
        <v>9</v>
      </c>
      <c r="B37" s="104" t="s">
        <v>33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49" t="s">
        <v>8</v>
      </c>
      <c r="O37" s="49">
        <v>0.008</v>
      </c>
      <c r="P37" s="95">
        <f>O37*Q37</f>
        <v>2.4</v>
      </c>
      <c r="Q37" s="45">
        <f>CEILING($U$23*T37*$T$26,U37)</f>
        <v>300</v>
      </c>
      <c r="R37" s="58">
        <v>5</v>
      </c>
      <c r="S37" s="47">
        <f>Q37*R37</f>
        <v>1500</v>
      </c>
      <c r="T37" s="42">
        <v>3</v>
      </c>
      <c r="U37" s="48">
        <v>10</v>
      </c>
    </row>
    <row r="38" spans="1:21" ht="23.25">
      <c r="A38" s="37">
        <v>10</v>
      </c>
      <c r="B38" s="104" t="s">
        <v>34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49" t="s">
        <v>8</v>
      </c>
      <c r="O38" s="49">
        <v>0.022</v>
      </c>
      <c r="P38" s="95">
        <f>O38*Q38</f>
        <v>1.98</v>
      </c>
      <c r="Q38" s="45">
        <f>CEILING($U$23*T38*$T$26,U38)</f>
        <v>90</v>
      </c>
      <c r="R38" s="58">
        <v>19</v>
      </c>
      <c r="S38" s="47">
        <f>Q38*R38</f>
        <v>1710</v>
      </c>
      <c r="T38" s="42">
        <v>0.9</v>
      </c>
      <c r="U38" s="48">
        <v>10</v>
      </c>
    </row>
    <row r="39" spans="1:21" ht="23.25">
      <c r="A39" s="51">
        <v>11</v>
      </c>
      <c r="B39" s="105" t="s">
        <v>35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52" t="s">
        <v>8</v>
      </c>
      <c r="O39" s="52">
        <v>0.044</v>
      </c>
      <c r="P39" s="95">
        <f>O39*Q39</f>
        <v>13.2</v>
      </c>
      <c r="Q39" s="53">
        <f>CEILING($U$23*T39*$T$26,U39)</f>
        <v>300</v>
      </c>
      <c r="R39" s="59">
        <v>23</v>
      </c>
      <c r="S39" s="55">
        <f>Q39*R39</f>
        <v>6900</v>
      </c>
      <c r="T39" s="60">
        <v>3</v>
      </c>
      <c r="U39" s="48">
        <v>10</v>
      </c>
    </row>
    <row r="40" spans="1:21" ht="23.25">
      <c r="A40" s="61"/>
      <c r="B40" s="96" t="s">
        <v>36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62"/>
      <c r="O40" s="62"/>
      <c r="P40" s="62"/>
      <c r="Q40" s="63"/>
      <c r="R40" s="40"/>
      <c r="S40" s="41"/>
      <c r="T40" s="64"/>
      <c r="U40" s="65"/>
    </row>
    <row r="41" spans="1:21" ht="20.25" customHeight="1">
      <c r="A41" s="66">
        <v>12</v>
      </c>
      <c r="B41" s="97" t="s">
        <v>37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44" t="s">
        <v>38</v>
      </c>
      <c r="O41" s="44">
        <v>40</v>
      </c>
      <c r="P41" s="95">
        <f>O41*Q41</f>
        <v>412</v>
      </c>
      <c r="Q41" s="45">
        <f>CEILING($U$23*T41,U41)*1.03</f>
        <v>10.3</v>
      </c>
      <c r="R41" s="56">
        <v>0</v>
      </c>
      <c r="S41" s="47">
        <f>Q41*R41</f>
        <v>0</v>
      </c>
      <c r="T41" s="42">
        <v>0.1</v>
      </c>
      <c r="U41" s="48">
        <v>1</v>
      </c>
    </row>
    <row r="42" spans="1:21" ht="20.25" customHeight="1">
      <c r="A42" s="67">
        <v>13</v>
      </c>
      <c r="B42" s="102" t="s">
        <v>39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49" t="s">
        <v>8</v>
      </c>
      <c r="O42" s="49">
        <v>0.01</v>
      </c>
      <c r="P42" s="95">
        <f>O42*Q42</f>
        <v>11</v>
      </c>
      <c r="Q42" s="45">
        <f>CEILING($U$23*T42*$T$26,U42)</f>
        <v>1100</v>
      </c>
      <c r="R42" s="57">
        <v>0</v>
      </c>
      <c r="S42" s="47">
        <f>Q42*R42</f>
        <v>0</v>
      </c>
      <c r="T42" s="42">
        <v>11</v>
      </c>
      <c r="U42" s="48">
        <v>100</v>
      </c>
    </row>
    <row r="43" spans="1:21" ht="26.25" customHeight="1">
      <c r="A43" s="68">
        <v>14</v>
      </c>
      <c r="B43" s="103" t="s">
        <v>40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52" t="s">
        <v>22</v>
      </c>
      <c r="O43" s="52">
        <v>0.08</v>
      </c>
      <c r="P43" s="95">
        <f>O43*Q43</f>
        <v>11.200000000000001</v>
      </c>
      <c r="Q43" s="53">
        <f>CEILING($U$23*T43*$T$26,U43)</f>
        <v>140</v>
      </c>
      <c r="R43" s="59">
        <v>0</v>
      </c>
      <c r="S43" s="55">
        <f>Q43*R43</f>
        <v>0</v>
      </c>
      <c r="T43" s="42">
        <v>1.15</v>
      </c>
      <c r="U43" s="48">
        <v>70</v>
      </c>
    </row>
    <row r="44" spans="1:21" s="72" customFormat="1" ht="24" customHeight="1">
      <c r="A44" s="61"/>
      <c r="B44" s="96" t="s">
        <v>41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62"/>
      <c r="O44" s="62"/>
      <c r="P44" s="62"/>
      <c r="Q44" s="69"/>
      <c r="R44" s="40"/>
      <c r="S44" s="41"/>
      <c r="T44" s="70"/>
      <c r="U44" s="71"/>
    </row>
    <row r="45" spans="1:21" s="72" customFormat="1" ht="24" customHeight="1">
      <c r="A45" s="66">
        <v>15</v>
      </c>
      <c r="B45" s="97" t="s">
        <v>42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44" t="s">
        <v>8</v>
      </c>
      <c r="O45" s="44"/>
      <c r="P45" s="44"/>
      <c r="Q45" s="45">
        <v>0</v>
      </c>
      <c r="R45" s="56">
        <v>0</v>
      </c>
      <c r="S45" s="47">
        <f>Q45*R45</f>
        <v>0</v>
      </c>
      <c r="T45" s="73"/>
      <c r="U45" s="71"/>
    </row>
    <row r="46" spans="1:21" s="72" customFormat="1" ht="24" customHeight="1">
      <c r="A46" s="99" t="s">
        <v>43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100">
        <f>SUM(P26:P45)</f>
        <v>3487.519999999999</v>
      </c>
      <c r="Q46" s="100"/>
      <c r="R46" s="100"/>
      <c r="S46" s="100"/>
      <c r="T46" s="73"/>
      <c r="U46" s="71"/>
    </row>
    <row r="47" spans="1:21" ht="24.75" customHeight="1">
      <c r="A47" s="99" t="s">
        <v>44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74">
        <f>SUM(S26:S45)</f>
        <v>55415</v>
      </c>
      <c r="T47" s="70"/>
      <c r="U47" s="71"/>
    </row>
    <row r="48" spans="2:21" ht="20.25" customHeight="1">
      <c r="B48" s="101" t="s">
        <v>45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75"/>
      <c r="O48" s="75"/>
      <c r="P48" s="75"/>
      <c r="Q48" s="76"/>
      <c r="R48" s="76"/>
      <c r="S48" s="70"/>
      <c r="T48" s="70"/>
      <c r="U48" s="71"/>
    </row>
    <row r="49" spans="2:21" ht="20.25" customHeight="1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8"/>
      <c r="R49" s="78"/>
      <c r="S49" s="70"/>
      <c r="T49" s="70"/>
      <c r="U49" s="71"/>
    </row>
    <row r="50" spans="1:19" ht="26.25" customHeight="1">
      <c r="A50" s="98" t="s">
        <v>46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80">
        <f>S47/U23</f>
        <v>554.15</v>
      </c>
      <c r="S50" s="79" t="s">
        <v>47</v>
      </c>
    </row>
    <row r="51" spans="1:19" s="72" customFormat="1" ht="27.75" customHeight="1">
      <c r="A51" s="81" t="s">
        <v>48</v>
      </c>
      <c r="C51" s="81"/>
      <c r="D51" s="81"/>
      <c r="E51" s="81"/>
      <c r="F51" s="81"/>
      <c r="G51" s="81"/>
      <c r="H51" s="81"/>
      <c r="I51" s="81"/>
      <c r="L51" s="82"/>
      <c r="M51" s="82"/>
      <c r="N51" s="82"/>
      <c r="O51" s="82"/>
      <c r="P51" s="82"/>
      <c r="R51" s="80">
        <f>SUM(S29:S39)/U23</f>
        <v>554.15</v>
      </c>
      <c r="S51" s="79" t="s">
        <v>47</v>
      </c>
    </row>
    <row r="52" spans="1:19" s="72" customFormat="1" ht="29.25" customHeight="1">
      <c r="A52" s="98" t="s">
        <v>49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80">
        <f>(S29+U23+S30+S32+S31)/U23</f>
        <v>383.65</v>
      </c>
      <c r="S52" s="79" t="s">
        <v>50</v>
      </c>
    </row>
    <row r="53" spans="1:19" s="72" customFormat="1" ht="29.2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0"/>
      <c r="S53" s="79"/>
    </row>
    <row r="54" spans="1:2" s="72" customFormat="1" ht="29.25" customHeight="1">
      <c r="A54" s="83"/>
      <c r="B54" s="83"/>
    </row>
    <row r="55" spans="2:19" s="72" customFormat="1" ht="29.25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4"/>
      <c r="S55" s="85"/>
    </row>
    <row r="56" spans="2:19" s="72" customFormat="1" ht="29.25" customHeight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4"/>
      <c r="S56" s="85"/>
    </row>
    <row r="57" spans="2:19" s="72" customFormat="1" ht="29.25" customHeight="1"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4"/>
      <c r="S57" s="85"/>
    </row>
    <row r="58" spans="2:19" s="72" customFormat="1" ht="29.25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4"/>
      <c r="S58" s="85"/>
    </row>
    <row r="59" spans="2:19" s="72" customFormat="1" ht="25.5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4"/>
      <c r="S59" s="85"/>
    </row>
    <row r="60" spans="2:19" s="72" customFormat="1" ht="29.2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4"/>
      <c r="S60" s="85"/>
    </row>
    <row r="61" s="72" customFormat="1" ht="29.25" customHeight="1"/>
    <row r="62" spans="1:19" s="72" customFormat="1" ht="24" customHeight="1">
      <c r="A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2"/>
      <c r="O62" s="82"/>
      <c r="P62" s="82"/>
      <c r="Q62" s="82"/>
      <c r="R62" s="82"/>
      <c r="S62" s="86"/>
    </row>
    <row r="63" spans="1:19" s="72" customFormat="1" ht="24" customHeight="1">
      <c r="A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1:19" s="72" customFormat="1" ht="24" customHeight="1">
      <c r="A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:19" s="72" customFormat="1" ht="25.5" customHeight="1">
      <c r="A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:19" s="72" customFormat="1" ht="27" customHeight="1">
      <c r="A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1:19" s="72" customFormat="1" ht="25.5" customHeight="1">
      <c r="A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1:19" s="72" customFormat="1" ht="25.5" customHeight="1">
      <c r="A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7"/>
      <c r="Q68" s="81"/>
      <c r="R68" s="81"/>
      <c r="S68" s="81"/>
    </row>
    <row r="69" spans="1:19" s="72" customFormat="1" ht="25.5" customHeight="1">
      <c r="A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1:19" s="72" customFormat="1" ht="5.25" customHeight="1">
      <c r="A70" s="88"/>
      <c r="B70" s="89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1:19" s="72" customFormat="1" ht="12" customHeight="1">
      <c r="A7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6"/>
    </row>
    <row r="72" spans="1:18" ht="32.25" customHeight="1">
      <c r="A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25.5" customHeight="1">
      <c r="A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1:19" ht="27" customHeight="1">
      <c r="A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ht="30.75">
      <c r="A75" s="94"/>
    </row>
    <row r="76" ht="24" customHeight="1"/>
  </sheetData>
  <sheetProtection selectLockedCells="1" selectUnlockedCells="1"/>
  <mergeCells count="55">
    <mergeCell ref="F20:G20"/>
    <mergeCell ref="G2:Q2"/>
    <mergeCell ref="G3:Q3"/>
    <mergeCell ref="G4:Q4"/>
    <mergeCell ref="G5:Q5"/>
    <mergeCell ref="G6:Q6"/>
    <mergeCell ref="C10:R10"/>
    <mergeCell ref="C11:R11"/>
    <mergeCell ref="C12:R12"/>
    <mergeCell ref="U23:V24"/>
    <mergeCell ref="P22:P24"/>
    <mergeCell ref="Q22:Q24"/>
    <mergeCell ref="R22:R24"/>
    <mergeCell ref="S22:S24"/>
    <mergeCell ref="C13:R13"/>
    <mergeCell ref="B22:M24"/>
    <mergeCell ref="N22:N24"/>
    <mergeCell ref="O22:O24"/>
    <mergeCell ref="C14:R14"/>
    <mergeCell ref="B30:M30"/>
    <mergeCell ref="B31:M31"/>
    <mergeCell ref="A26:A27"/>
    <mergeCell ref="B26:M27"/>
    <mergeCell ref="B25:M25"/>
    <mergeCell ref="B21:E21"/>
    <mergeCell ref="F21:G21"/>
    <mergeCell ref="A22:A24"/>
    <mergeCell ref="R26:R27"/>
    <mergeCell ref="S26:S27"/>
    <mergeCell ref="B28:M28"/>
    <mergeCell ref="B29:M29"/>
    <mergeCell ref="N26:N27"/>
    <mergeCell ref="O26:O27"/>
    <mergeCell ref="P26:P27"/>
    <mergeCell ref="Q26:Q27"/>
    <mergeCell ref="B42:M42"/>
    <mergeCell ref="B43:M43"/>
    <mergeCell ref="B32:M32"/>
    <mergeCell ref="B33:M33"/>
    <mergeCell ref="B34:M34"/>
    <mergeCell ref="B35:M35"/>
    <mergeCell ref="B36:M36"/>
    <mergeCell ref="B37:M37"/>
    <mergeCell ref="B38:M38"/>
    <mergeCell ref="B39:M39"/>
    <mergeCell ref="B40:M40"/>
    <mergeCell ref="B41:M41"/>
    <mergeCell ref="A50:Q50"/>
    <mergeCell ref="A52:Q52"/>
    <mergeCell ref="B44:M44"/>
    <mergeCell ref="B45:M45"/>
    <mergeCell ref="A46:O46"/>
    <mergeCell ref="P46:S46"/>
    <mergeCell ref="A47:R47"/>
    <mergeCell ref="B48:M48"/>
  </mergeCells>
  <printOptions/>
  <pageMargins left="0.4722222222222222" right="0.19652777777777777" top="0.43333333333333335" bottom="0.2798611111111111" header="0.5118055555555555" footer="0.5118055555555555"/>
  <pageSetup fitToHeight="1" fitToWidth="1" horizontalDpi="300" verticalDpi="300" orientation="portrait" paperSize="9" scale="42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на м2 оцинкованной системы</dc:title>
  <dc:subject>kp.vap@bk.ru</dc:subject>
  <dc:creator>Палыч</dc:creator>
  <cp:keywords>фасад, расчет</cp:keywords>
  <dc:description>Александр 8-922-214-32-30</dc:description>
  <cp:lastModifiedBy>Инна Суханова</cp:lastModifiedBy>
  <cp:lastPrinted>2015-12-21T13:58:35Z</cp:lastPrinted>
  <dcterms:created xsi:type="dcterms:W3CDTF">2006-09-28T05:33:49Z</dcterms:created>
  <dcterms:modified xsi:type="dcterms:W3CDTF">2016-06-22T05:24:23Z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kp.vap@bk.ru</vt:lpwstr>
  </property>
  <property fmtid="{D5CDD505-2E9C-101B-9397-08002B2CF9AE}" pid="3" name="Источник">
    <vt:lpwstr>kp.vap@bk.ru</vt:lpwstr>
  </property>
  <property fmtid="{D5CDD505-2E9C-101B-9397-08002B2CF9AE}" pid="4" name="Назначение">
    <vt:lpwstr>Расчет на м2 системы для НВФ</vt:lpwstr>
  </property>
</Properties>
</file>